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6125" windowHeight="10950" activeTab="0"/>
  </bookViews>
  <sheets>
    <sheet name="Tuning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<sst xmlns="http://schemas.openxmlformats.org/spreadsheetml/2006/main" count="45" uniqueCount="31">
  <si>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C1</t>
  </si>
  <si>
    <t>MHz</t>
  </si>
  <si>
    <t>nH</t>
  </si>
  <si>
    <t>pF</t>
  </si>
  <si>
    <t>Ohm</t>
  </si>
  <si>
    <t>La</t>
  </si>
  <si>
    <t>Ca</t>
  </si>
  <si>
    <t>Ra</t>
  </si>
  <si>
    <t>Qa</t>
  </si>
  <si>
    <t>f</t>
  </si>
  <si>
    <t>omega</t>
  </si>
  <si>
    <t>1/s</t>
  </si>
  <si>
    <t>measured</t>
  </si>
  <si>
    <t>required</t>
  </si>
  <si>
    <t>Q</t>
  </si>
  <si>
    <t>fres filter</t>
  </si>
  <si>
    <t>given</t>
  </si>
  <si>
    <t>calulated</t>
  </si>
  <si>
    <t>Rq</t>
  </si>
  <si>
    <t>Rpa</t>
  </si>
  <si>
    <t>Hilfswert</t>
  </si>
  <si>
    <t>L0</t>
  </si>
  <si>
    <t>chosen</t>
  </si>
  <si>
    <t>C0 calculated</t>
  </si>
  <si>
    <t>real:</t>
  </si>
  <si>
    <t>C02</t>
  </si>
  <si>
    <t>C01</t>
  </si>
  <si>
    <t>Rtr</t>
  </si>
  <si>
    <t>Xtr</t>
  </si>
  <si>
    <t>C2</t>
  </si>
  <si>
    <t>Rmatch (Tx1-Tx2)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</si>
</sst>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E+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0"/>
    <numFmt numFmtId="179" formatCode="0.0"/>
    <numFmt numFmtId="180" formatCode="0.00000000000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1">
    <xf numFmtId="0" fontId="0" fillId="0" borderId="0" xfId="0" applyAlignment="1">
      <alignment/>
    </xf>
    <xf numFmtId="177" fontId="0" fillId="0" borderId="0" xfId="0" applyNumberFormat="1" applyAlignment="1">
      <alignment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9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 applyProtection="1">
      <alignment/>
      <protection locked="0"/>
    </xf>
    <xf numFmtId="177" fontId="0" fillId="34" borderId="0" xfId="0" applyNumberFormat="1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11</xdr:col>
      <xdr:colOff>9525</xdr:colOff>
      <xdr:row>7</xdr:row>
      <xdr:rowOff>9525</xdr:rowOff>
    </xdr:to>
    <xdr:sp>
      <xdr:nvSpPr>
        <xdr:cNvPr id="1" name="Rectangle 17"/>
        <xdr:cNvSpPr>
          <a:spLocks/>
        </xdr:cNvSpPr>
      </xdr:nvSpPr>
      <xdr:spPr>
        <a:xfrm>
          <a:off x="5067300" y="171450"/>
          <a:ext cx="5591175" cy="981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provisional results:</a:t>
          </a:r>
        </a:p>
      </xdr:txBody>
    </xdr:sp>
    <xdr:clientData/>
  </xdr:twoCellAnchor>
  <xdr:twoCellAnchor editAs="oneCell">
    <xdr:from>
      <xdr:col>6</xdr:col>
      <xdr:colOff>428625</xdr:colOff>
      <xdr:row>8</xdr:row>
      <xdr:rowOff>0</xdr:rowOff>
    </xdr:from>
    <xdr:to>
      <xdr:col>10</xdr:col>
      <xdr:colOff>1314450</xdr:colOff>
      <xdr:row>21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304925"/>
          <a:ext cx="5495925" cy="21717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333375</xdr:colOff>
      <xdr:row>14</xdr:row>
      <xdr:rowOff>28575</xdr:rowOff>
    </xdr:from>
    <xdr:to>
      <xdr:col>5</xdr:col>
      <xdr:colOff>428625</xdr:colOff>
      <xdr:row>27</xdr:row>
      <xdr:rowOff>0</xdr:rowOff>
    </xdr:to>
    <xdr:sp>
      <xdr:nvSpPr>
        <xdr:cNvPr id="3" name="Line 2"/>
        <xdr:cNvSpPr>
          <a:spLocks/>
        </xdr:cNvSpPr>
      </xdr:nvSpPr>
      <xdr:spPr>
        <a:xfrm flipV="1">
          <a:off x="3124200" y="2305050"/>
          <a:ext cx="131445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238125</xdr:colOff>
      <xdr:row>3</xdr:row>
      <xdr:rowOff>85725</xdr:rowOff>
    </xdr:from>
    <xdr:to>
      <xdr:col>8</xdr:col>
      <xdr:colOff>1447800</xdr:colOff>
      <xdr:row>5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571500"/>
          <a:ext cx="1209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200025</xdr:colOff>
      <xdr:row>3</xdr:row>
      <xdr:rowOff>104775</xdr:rowOff>
    </xdr:from>
    <xdr:to>
      <xdr:col>7</xdr:col>
      <xdr:colOff>1266825</xdr:colOff>
      <xdr:row>5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590550"/>
          <a:ext cx="1066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28575</xdr:colOff>
      <xdr:row>2</xdr:row>
      <xdr:rowOff>76200</xdr:rowOff>
    </xdr:from>
    <xdr:to>
      <xdr:col>10</xdr:col>
      <xdr:colOff>1343025</xdr:colOff>
      <xdr:row>5</xdr:row>
      <xdr:rowOff>142875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400050"/>
          <a:ext cx="13144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47625</xdr:colOff>
      <xdr:row>2</xdr:row>
      <xdr:rowOff>76200</xdr:rowOff>
    </xdr:from>
    <xdr:to>
      <xdr:col>9</xdr:col>
      <xdr:colOff>1247775</xdr:colOff>
      <xdr:row>5</xdr:row>
      <xdr:rowOff>133350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62900" y="400050"/>
          <a:ext cx="12001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352425</xdr:colOff>
      <xdr:row>22</xdr:row>
      <xdr:rowOff>28575</xdr:rowOff>
    </xdr:from>
    <xdr:to>
      <xdr:col>11</xdr:col>
      <xdr:colOff>0</xdr:colOff>
      <xdr:row>35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3600450"/>
          <a:ext cx="5657850" cy="2209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247650</xdr:colOff>
      <xdr:row>26</xdr:row>
      <xdr:rowOff>0</xdr:rowOff>
    </xdr:from>
    <xdr:to>
      <xdr:col>3</xdr:col>
      <xdr:colOff>323850</xdr:colOff>
      <xdr:row>28</xdr:row>
      <xdr:rowOff>9525</xdr:rowOff>
    </xdr:to>
    <xdr:sp>
      <xdr:nvSpPr>
        <xdr:cNvPr id="9" name="AutoShape 8"/>
        <xdr:cNvSpPr>
          <a:spLocks/>
        </xdr:cNvSpPr>
      </xdr:nvSpPr>
      <xdr:spPr>
        <a:xfrm>
          <a:off x="3038475" y="4219575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6</xdr:row>
      <xdr:rowOff>85725</xdr:rowOff>
    </xdr:from>
    <xdr:to>
      <xdr:col>7</xdr:col>
      <xdr:colOff>28575</xdr:colOff>
      <xdr:row>11</xdr:row>
      <xdr:rowOff>66675</xdr:rowOff>
    </xdr:to>
    <xdr:sp>
      <xdr:nvSpPr>
        <xdr:cNvPr id="10" name="Line 10"/>
        <xdr:cNvSpPr>
          <a:spLocks/>
        </xdr:cNvSpPr>
      </xdr:nvSpPr>
      <xdr:spPr>
        <a:xfrm flipH="1" flipV="1">
          <a:off x="3076575" y="1066800"/>
          <a:ext cx="20193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8</xdr:row>
      <xdr:rowOff>66675</xdr:rowOff>
    </xdr:from>
    <xdr:to>
      <xdr:col>7</xdr:col>
      <xdr:colOff>57150</xdr:colOff>
      <xdr:row>11</xdr:row>
      <xdr:rowOff>85725</xdr:rowOff>
    </xdr:to>
    <xdr:sp>
      <xdr:nvSpPr>
        <xdr:cNvPr id="11" name="Line 11"/>
        <xdr:cNvSpPr>
          <a:spLocks/>
        </xdr:cNvSpPr>
      </xdr:nvSpPr>
      <xdr:spPr>
        <a:xfrm flipH="1" flipV="1">
          <a:off x="3200400" y="1371600"/>
          <a:ext cx="19240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7</xdr:row>
      <xdr:rowOff>95250</xdr:rowOff>
    </xdr:from>
    <xdr:to>
      <xdr:col>7</xdr:col>
      <xdr:colOff>57150</xdr:colOff>
      <xdr:row>11</xdr:row>
      <xdr:rowOff>76200</xdr:rowOff>
    </xdr:to>
    <xdr:sp>
      <xdr:nvSpPr>
        <xdr:cNvPr id="12" name="Line 12"/>
        <xdr:cNvSpPr>
          <a:spLocks/>
        </xdr:cNvSpPr>
      </xdr:nvSpPr>
      <xdr:spPr>
        <a:xfrm flipH="1" flipV="1">
          <a:off x="3133725" y="1238250"/>
          <a:ext cx="19907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361950</xdr:colOff>
      <xdr:row>8</xdr:row>
      <xdr:rowOff>152400</xdr:rowOff>
    </xdr:from>
    <xdr:ext cx="857250" cy="190500"/>
    <xdr:sp>
      <xdr:nvSpPr>
        <xdr:cNvPr id="13" name="Text Box 13"/>
        <xdr:cNvSpPr txBox="1">
          <a:spLocks noChangeArrowheads="1"/>
        </xdr:cNvSpPr>
      </xdr:nvSpPr>
      <xdr:spPr>
        <a:xfrm>
          <a:off x="4371975" y="1457325"/>
          <a:ext cx="8572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measured</a:t>
          </a:r>
        </a:p>
      </xdr:txBody>
    </xdr:sp>
    <xdr:clientData/>
  </xdr:oneCellAnchor>
  <xdr:twoCellAnchor>
    <xdr:from>
      <xdr:col>2</xdr:col>
      <xdr:colOff>381000</xdr:colOff>
      <xdr:row>24</xdr:row>
      <xdr:rowOff>123825</xdr:rowOff>
    </xdr:from>
    <xdr:to>
      <xdr:col>2</xdr:col>
      <xdr:colOff>685800</xdr:colOff>
      <xdr:row>26</xdr:row>
      <xdr:rowOff>123825</xdr:rowOff>
    </xdr:to>
    <xdr:sp>
      <xdr:nvSpPr>
        <xdr:cNvPr id="14" name="Freeform 14"/>
        <xdr:cNvSpPr>
          <a:spLocks/>
        </xdr:cNvSpPr>
      </xdr:nvSpPr>
      <xdr:spPr>
        <a:xfrm>
          <a:off x="2152650" y="4019550"/>
          <a:ext cx="304800" cy="323850"/>
        </a:xfrm>
        <a:custGeom>
          <a:pathLst>
            <a:path h="37" w="30">
              <a:moveTo>
                <a:pt x="16" y="0"/>
              </a:moveTo>
              <a:cubicBezTo>
                <a:pt x="8" y="7"/>
                <a:pt x="0" y="15"/>
                <a:pt x="2" y="21"/>
              </a:cubicBezTo>
              <a:cubicBezTo>
                <a:pt x="4" y="27"/>
                <a:pt x="27" y="34"/>
                <a:pt x="30" y="3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11</xdr:row>
      <xdr:rowOff>66675</xdr:rowOff>
    </xdr:from>
    <xdr:to>
      <xdr:col>4</xdr:col>
      <xdr:colOff>123825</xdr:colOff>
      <xdr:row>17</xdr:row>
      <xdr:rowOff>95250</xdr:rowOff>
    </xdr:to>
    <xdr:sp>
      <xdr:nvSpPr>
        <xdr:cNvPr id="15" name="Freeform 16"/>
        <xdr:cNvSpPr>
          <a:spLocks/>
        </xdr:cNvSpPr>
      </xdr:nvSpPr>
      <xdr:spPr>
        <a:xfrm>
          <a:off x="2924175" y="1857375"/>
          <a:ext cx="600075" cy="1000125"/>
        </a:xfrm>
        <a:custGeom>
          <a:pathLst>
            <a:path h="106" w="63">
              <a:moveTo>
                <a:pt x="0" y="2"/>
              </a:moveTo>
              <a:cubicBezTo>
                <a:pt x="9" y="1"/>
                <a:pt x="19" y="0"/>
                <a:pt x="28" y="3"/>
              </a:cubicBezTo>
              <a:cubicBezTo>
                <a:pt x="37" y="6"/>
                <a:pt x="46" y="10"/>
                <a:pt x="52" y="18"/>
              </a:cubicBezTo>
              <a:cubicBezTo>
                <a:pt x="58" y="26"/>
                <a:pt x="61" y="41"/>
                <a:pt x="62" y="53"/>
              </a:cubicBezTo>
              <a:cubicBezTo>
                <a:pt x="63" y="65"/>
                <a:pt x="60" y="85"/>
                <a:pt x="57" y="93"/>
              </a:cubicBezTo>
              <a:cubicBezTo>
                <a:pt x="54" y="101"/>
                <a:pt x="48" y="102"/>
                <a:pt x="43" y="104"/>
              </a:cubicBezTo>
              <a:cubicBezTo>
                <a:pt x="38" y="106"/>
                <a:pt x="27" y="105"/>
                <a:pt x="24" y="10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9.140625" style="0" customWidth="1"/>
    <col min="2" max="2" width="17.421875" style="0" customWidth="1"/>
    <col min="3" max="3" width="15.28125" style="0" customWidth="1"/>
    <col min="4" max="5" width="9.140625" style="0" customWidth="1"/>
    <col min="6" max="6" width="9.421875" style="0" customWidth="1"/>
    <col min="7" max="7" width="6.421875" style="0" customWidth="1"/>
    <col min="8" max="8" width="19.7109375" style="0" customWidth="1"/>
    <col min="9" max="9" width="23.00390625" style="0" customWidth="1"/>
    <col min="10" max="10" width="20.00390625" style="0" customWidth="1"/>
    <col min="11" max="11" width="21.00390625" style="0" customWidth="1"/>
  </cols>
  <sheetData>
    <row r="2" ht="12.75">
      <c r="A2" t="s">
        <v>16</v>
      </c>
    </row>
    <row r="3" spans="2:4" ht="12.75">
      <c r="B3" t="s">
        <v>9</v>
      </c>
      <c r="C3">
        <v>13.56</v>
      </c>
      <c r="D3" t="s">
        <v>1</v>
      </c>
    </row>
    <row r="4" spans="2:4" ht="13.5" customHeight="1">
      <c r="B4" t="s">
        <v>10</v>
      </c>
      <c r="C4">
        <f>2*PI()*C3*1000000</f>
        <v>85199992.76535518</v>
      </c>
      <c r="D4" t="s">
        <v>11</v>
      </c>
    </row>
    <row r="6" spans="1:11" ht="12.75">
      <c r="A6" t="s">
        <v>12</v>
      </c>
      <c r="H6" s="5">
        <v>1</v>
      </c>
      <c r="I6" s="5">
        <v>2</v>
      </c>
      <c r="J6" s="5">
        <v>3</v>
      </c>
      <c r="K6" s="5">
        <v>4</v>
      </c>
    </row>
    <row r="7" spans="2:11" ht="12.75">
      <c r="B7" t="s">
        <v>5</v>
      </c>
      <c r="C7" s="8">
        <v>2700</v>
      </c>
      <c r="D7" t="s">
        <v>2</v>
      </c>
      <c r="H7">
        <f>1-C4*C4*C24*0.000000001*(C27+C28)*0.000000000001</f>
        <v>0.5769432206466181</v>
      </c>
      <c r="I7">
        <f>H7*H7</f>
        <v>0.33286347985009224</v>
      </c>
      <c r="J7">
        <f>C4*C13/2*(C27+C28)*0.000000000001</f>
        <v>0.15847198654356062</v>
      </c>
      <c r="K7">
        <f>J7*J7</f>
        <v>0.02511337051906246</v>
      </c>
    </row>
    <row r="8" spans="2:4" ht="12.75">
      <c r="B8" t="s">
        <v>6</v>
      </c>
      <c r="C8" s="8">
        <v>0.1</v>
      </c>
      <c r="D8" t="s">
        <v>3</v>
      </c>
    </row>
    <row r="9" spans="2:4" ht="12.75">
      <c r="B9" t="s">
        <v>7</v>
      </c>
      <c r="C9" s="8">
        <v>2.2</v>
      </c>
      <c r="D9" t="s">
        <v>4</v>
      </c>
    </row>
    <row r="11" ht="12.75">
      <c r="A11" t="s">
        <v>13</v>
      </c>
    </row>
    <row r="12" spans="2:3" ht="12.75">
      <c r="B12" t="s">
        <v>14</v>
      </c>
      <c r="C12" s="8">
        <v>20</v>
      </c>
    </row>
    <row r="13" spans="2:4" ht="12.75">
      <c r="B13" t="s">
        <v>30</v>
      </c>
      <c r="C13" s="8">
        <v>30</v>
      </c>
      <c r="D13" t="s">
        <v>4</v>
      </c>
    </row>
    <row r="14" spans="2:7" ht="12.75">
      <c r="B14" t="s">
        <v>15</v>
      </c>
      <c r="C14" s="9">
        <v>21</v>
      </c>
      <c r="D14" t="s">
        <v>1</v>
      </c>
      <c r="E14" s="4" t="s">
        <v>24</v>
      </c>
      <c r="F14" s="1">
        <f>1/(2*PI()*SQRT((C27+C28)*0.000000000001*C24*0.000000001))*0.000001</f>
        <v>20.847806146332005</v>
      </c>
      <c r="G14" t="s">
        <v>1</v>
      </c>
    </row>
    <row r="16" ht="12.75">
      <c r="A16" t="s">
        <v>17</v>
      </c>
    </row>
    <row r="17" spans="2:3" ht="12.75">
      <c r="B17" t="s">
        <v>8</v>
      </c>
      <c r="C17" s="2">
        <f>(C4*C7*0.000000001)/C9</f>
        <v>104.56362748475408</v>
      </c>
    </row>
    <row r="18" spans="2:4" ht="12.75">
      <c r="B18" t="s">
        <v>18</v>
      </c>
      <c r="C18" s="7">
        <f>0.5*(C4*C7*0.000000001/C12-C9)</f>
        <v>4.650999511661475</v>
      </c>
      <c r="D18" t="s">
        <v>4</v>
      </c>
    </row>
    <row r="20" spans="2:4" ht="12.75">
      <c r="B20" t="s">
        <v>19</v>
      </c>
      <c r="C20" s="2">
        <f>(C4*C7*0.000000001)*(C4*C7*0.000000001)/(C9+2*C18)</f>
        <v>4600.7996093291795</v>
      </c>
      <c r="D20" t="s">
        <v>4</v>
      </c>
    </row>
    <row r="21" spans="1:3" ht="12.75">
      <c r="A21" t="s">
        <v>20</v>
      </c>
      <c r="C21" s="10">
        <f>C20</f>
        <v>4600.7996093291795</v>
      </c>
    </row>
    <row r="24" spans="1:4" ht="12.75">
      <c r="A24" t="s">
        <v>22</v>
      </c>
      <c r="B24" t="s">
        <v>21</v>
      </c>
      <c r="C24" s="8">
        <v>470</v>
      </c>
      <c r="D24" t="s">
        <v>2</v>
      </c>
    </row>
    <row r="25" spans="2:4" ht="12.75">
      <c r="B25" t="s">
        <v>23</v>
      </c>
      <c r="C25" s="3">
        <f>1000000000000/(POWER((2*PI()*C14*1000000),2)*C24*0.000000001)</f>
        <v>122.20917600513553</v>
      </c>
      <c r="D25" t="s">
        <v>3</v>
      </c>
    </row>
    <row r="26" ht="12.75">
      <c r="C26" s="3"/>
    </row>
    <row r="27" spans="1:4" ht="12.75">
      <c r="A27" t="s">
        <v>22</v>
      </c>
      <c r="B27" t="s">
        <v>26</v>
      </c>
      <c r="C27" s="8">
        <v>68</v>
      </c>
      <c r="D27" t="s">
        <v>3</v>
      </c>
    </row>
    <row r="28" spans="2:4" ht="12.75">
      <c r="B28" t="s">
        <v>25</v>
      </c>
      <c r="C28" s="8">
        <v>56</v>
      </c>
      <c r="D28" t="s">
        <v>3</v>
      </c>
    </row>
    <row r="30" spans="2:4" ht="12.75">
      <c r="B30" t="s">
        <v>27</v>
      </c>
      <c r="C30" s="2">
        <f>C13/(I7+K7)</f>
        <v>83.80430178393728</v>
      </c>
      <c r="D30" t="s">
        <v>4</v>
      </c>
    </row>
    <row r="31" spans="2:4" ht="12.75">
      <c r="B31" t="s">
        <v>28</v>
      </c>
      <c r="C31" s="2">
        <f>2*C4*((C24*0.000000001*H7-C13*C13/4*(C27+C28)*0.000000000001)/(I7+K7))</f>
        <v>115.79537920553412</v>
      </c>
      <c r="D31" t="s">
        <v>4</v>
      </c>
    </row>
    <row r="34" spans="2:4" ht="12.75">
      <c r="B34" t="s">
        <v>0</v>
      </c>
      <c r="C34" s="6">
        <f>1/(C4*(SQRT(C30*C21/4)+C31/2))*1000000000000</f>
        <v>31.862420307040786</v>
      </c>
      <c r="D34" t="s">
        <v>3</v>
      </c>
    </row>
    <row r="35" spans="2:4" ht="12.75">
      <c r="B35" t="s">
        <v>29</v>
      </c>
      <c r="C35" s="6">
        <f>((1/(C4*C4*C7*0.000000001/2))-(1/(C4*SQRT(C30*C21/4)))-2*C8*0.000000000001)*1000000000000</f>
        <v>64.03966611473257</v>
      </c>
      <c r="D35" t="s">
        <v>3</v>
      </c>
    </row>
  </sheetData>
  <sheetProtection sheet="1" objects="1" scenarios="1"/>
  <printOptions/>
  <pageMargins left="0.787401575" right="0.787401575" top="0.984251969" bottom="0.984251969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BU-ID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Raggam</dc:creator>
  <cp:keywords/>
  <dc:description/>
  <cp:lastModifiedBy>nxp</cp:lastModifiedBy>
  <cp:lastPrinted>2006-07-07T14:14:01Z</cp:lastPrinted>
  <dcterms:created xsi:type="dcterms:W3CDTF">2004-06-23T21:27:05Z</dcterms:created>
  <dcterms:modified xsi:type="dcterms:W3CDTF">2012-08-06T13:43:48Z</dcterms:modified>
  <cp:category/>
  <cp:version/>
  <cp:contentType/>
  <cp:contentStatus/>
</cp:coreProperties>
</file>